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свод тариф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L43" i="1" l="1"/>
  <c r="K43" i="1"/>
  <c r="E42" i="1"/>
  <c r="L40" i="1"/>
  <c r="L44" i="1" s="1"/>
  <c r="K40" i="1"/>
  <c r="K44" i="1" s="1"/>
  <c r="J40" i="1"/>
  <c r="J44" i="1" s="1"/>
  <c r="I40" i="1"/>
  <c r="I44" i="1" s="1"/>
  <c r="D40" i="1"/>
  <c r="D44" i="1" s="1"/>
  <c r="J39" i="1"/>
  <c r="J43" i="1" s="1"/>
  <c r="I39" i="1"/>
  <c r="I43" i="1" s="1"/>
  <c r="I38" i="1"/>
  <c r="I42" i="1" s="1"/>
  <c r="D38" i="1"/>
  <c r="E37" i="1"/>
  <c r="G37" i="1" s="1"/>
  <c r="L35" i="1"/>
  <c r="K35" i="1"/>
  <c r="J35" i="1"/>
  <c r="D35" i="1"/>
  <c r="D42" i="1" s="1"/>
  <c r="E28" i="1"/>
  <c r="G28" i="1" s="1"/>
  <c r="D25" i="1"/>
  <c r="E25" i="1" s="1"/>
  <c r="E24" i="1"/>
  <c r="G24" i="1" s="1"/>
  <c r="H22" i="1"/>
  <c r="F22" i="1"/>
  <c r="E22" i="1"/>
  <c r="G22" i="1" s="1"/>
  <c r="H21" i="1"/>
  <c r="F21" i="1"/>
  <c r="E21" i="1"/>
  <c r="G21" i="1" s="1"/>
  <c r="D20" i="1"/>
  <c r="E20" i="1" s="1"/>
  <c r="E19" i="1"/>
  <c r="H19" i="1" s="1"/>
  <c r="E18" i="1"/>
  <c r="H18" i="1" s="1"/>
  <c r="E17" i="1"/>
  <c r="G17" i="1" s="1"/>
  <c r="D17" i="1"/>
  <c r="L16" i="1"/>
  <c r="K16" i="1"/>
  <c r="J16" i="1"/>
  <c r="D16" i="1"/>
  <c r="L15" i="1"/>
  <c r="J15" i="1"/>
  <c r="I15" i="1"/>
  <c r="K15" i="1" s="1"/>
  <c r="L14" i="1"/>
  <c r="J14" i="1"/>
  <c r="I14" i="1"/>
  <c r="K14" i="1" s="1"/>
  <c r="L13" i="1"/>
  <c r="J13" i="1"/>
  <c r="I13" i="1"/>
  <c r="K13" i="1" s="1"/>
  <c r="L12" i="1"/>
  <c r="J12" i="1"/>
  <c r="I12" i="1"/>
  <c r="K12" i="1" s="1"/>
  <c r="D11" i="1"/>
  <c r="F20" i="1" l="1"/>
  <c r="G20" i="1"/>
  <c r="H20" i="1"/>
  <c r="H25" i="1"/>
  <c r="F25" i="1"/>
  <c r="G25" i="1"/>
  <c r="K42" i="1"/>
  <c r="G40" i="1"/>
  <c r="G44" i="1" s="1"/>
  <c r="L42" i="1"/>
  <c r="G18" i="1"/>
  <c r="G19" i="1"/>
  <c r="I11" i="1"/>
  <c r="F17" i="1"/>
  <c r="H17" i="1"/>
  <c r="F18" i="1"/>
  <c r="F19" i="1"/>
  <c r="D23" i="1"/>
  <c r="F24" i="1"/>
  <c r="H24" i="1"/>
  <c r="F28" i="1"/>
  <c r="H28" i="1"/>
  <c r="F37" i="1"/>
  <c r="H37" i="1"/>
  <c r="K38" i="1"/>
  <c r="E40" i="1"/>
  <c r="E44" i="1" s="1"/>
  <c r="J38" i="1"/>
  <c r="J42" i="1" s="1"/>
  <c r="L38" i="1"/>
  <c r="H44" i="1" l="1"/>
  <c r="H40" i="1"/>
  <c r="E23" i="1"/>
  <c r="D27" i="1"/>
  <c r="F40" i="1"/>
  <c r="F44" i="1" s="1"/>
  <c r="I29" i="1"/>
  <c r="K11" i="1"/>
  <c r="K29" i="1" s="1"/>
  <c r="L11" i="1"/>
  <c r="L29" i="1" s="1"/>
  <c r="J11" i="1"/>
  <c r="J29" i="1" s="1"/>
  <c r="L31" i="1" l="1"/>
  <c r="L30" i="1"/>
  <c r="I30" i="1"/>
  <c r="I31" i="1" s="1"/>
  <c r="G23" i="1"/>
  <c r="G27" i="1" s="1"/>
  <c r="G29" i="1" s="1"/>
  <c r="H23" i="1"/>
  <c r="H27" i="1" s="1"/>
  <c r="H29" i="1" s="1"/>
  <c r="F23" i="1"/>
  <c r="F27" i="1" s="1"/>
  <c r="F29" i="1" s="1"/>
  <c r="J30" i="1"/>
  <c r="J31" i="1" s="1"/>
  <c r="K30" i="1"/>
  <c r="K31" i="1"/>
  <c r="E27" i="1"/>
  <c r="E29" i="1" s="1"/>
  <c r="D36" i="1"/>
  <c r="D29" i="1"/>
  <c r="F31" i="1" l="1"/>
  <c r="F30" i="1"/>
  <c r="G30" i="1"/>
  <c r="G31" i="1" s="1"/>
  <c r="D31" i="1"/>
  <c r="D30" i="1"/>
  <c r="E30" i="1"/>
  <c r="E31" i="1" s="1"/>
  <c r="H31" i="1"/>
  <c r="H30" i="1"/>
  <c r="E36" i="1"/>
  <c r="D39" i="1"/>
  <c r="D43" i="1" s="1"/>
  <c r="E43" i="1" l="1"/>
  <c r="E39" i="1"/>
  <c r="G36" i="1"/>
  <c r="H36" i="1"/>
  <c r="F36" i="1"/>
  <c r="F43" i="1" l="1"/>
  <c r="F39" i="1"/>
  <c r="G43" i="1"/>
  <c r="G39" i="1"/>
  <c r="H43" i="1"/>
  <c r="H39" i="1"/>
</calcChain>
</file>

<file path=xl/sharedStrings.xml><?xml version="1.0" encoding="utf-8"?>
<sst xmlns="http://schemas.openxmlformats.org/spreadsheetml/2006/main" count="119" uniqueCount="69">
  <si>
    <t>Додаток 1</t>
  </si>
  <si>
    <t>до рішення виконавчого комітету від 29.09.2022 року № 227</t>
  </si>
  <si>
    <t>СТРУКТУРА</t>
  </si>
  <si>
    <t>двоставкових тарифів КП "Носівські теплові мережі" на   теплову енергію,  її виробництво, транспортування та постачання,   виробленої з використанням природного газу для потреб бюджетних установ та інших споживачів  (крім населення), які розташовані на території громади</t>
  </si>
  <si>
    <t xml:space="preserve">  № п/п</t>
  </si>
  <si>
    <t>Найменування показників</t>
  </si>
  <si>
    <t>Одиниці виміру</t>
  </si>
  <si>
    <t>Планові витрати      на   теплову енергію,  її виробництво, транспортування та постачання</t>
  </si>
  <si>
    <t xml:space="preserve">всього грн. на рік </t>
  </si>
  <si>
    <t>в тому числі</t>
  </si>
  <si>
    <t xml:space="preserve">Умовно-постійна частина </t>
  </si>
  <si>
    <t xml:space="preserve">Умовно –змінна частина </t>
  </si>
  <si>
    <t>Всього, грн.</t>
  </si>
  <si>
    <t xml:space="preserve">на виробницт- во теплової енергії </t>
  </si>
  <si>
    <t xml:space="preserve">на транс - портування теплової енергії </t>
  </si>
  <si>
    <t xml:space="preserve">на  постачання теплової енергії </t>
  </si>
  <si>
    <t xml:space="preserve">на виробниц- тво теплової енергії </t>
  </si>
  <si>
    <t xml:space="preserve">на транспо- ртування теп- лової енергії </t>
  </si>
  <si>
    <t xml:space="preserve">на  постача- ння теплової енергії </t>
  </si>
  <si>
    <t>1</t>
  </si>
  <si>
    <t xml:space="preserve"> Прямі матеріальні витрати   , у тому числі:</t>
  </si>
  <si>
    <t>Грн..</t>
  </si>
  <si>
    <t>1.1.</t>
  </si>
  <si>
    <t xml:space="preserve">витрати на паливо (природний газ) </t>
  </si>
  <si>
    <t>1.2</t>
  </si>
  <si>
    <t>витрати на транспортування газу магістральними мережами</t>
  </si>
  <si>
    <t>1.3</t>
  </si>
  <si>
    <t xml:space="preserve">витрати на транспортування  газу розподільчими мережами </t>
  </si>
  <si>
    <t>1.4</t>
  </si>
  <si>
    <t>витрати на  електричну енергію для технологічних потреб</t>
  </si>
  <si>
    <t>1.5</t>
  </si>
  <si>
    <t>витрати на воду для технологічних потреб</t>
  </si>
  <si>
    <t>2</t>
  </si>
  <si>
    <t>Прямі витрати на оплату праці у тому числі:</t>
  </si>
  <si>
    <t>2.1</t>
  </si>
  <si>
    <t xml:space="preserve"> витрати на оплату праці </t>
  </si>
  <si>
    <t>2.2</t>
  </si>
  <si>
    <t xml:space="preserve"> відрахування на    соціальні заходи 22%</t>
  </si>
  <si>
    <t>Загальновиробничі витрати, у тому числі :</t>
  </si>
  <si>
    <t>3.1</t>
  </si>
  <si>
    <t>3.2</t>
  </si>
  <si>
    <t xml:space="preserve">Адміністративні витрати виробництва теплової енергії </t>
  </si>
  <si>
    <t>4.1</t>
  </si>
  <si>
    <t>4.2</t>
  </si>
  <si>
    <t>відрахування на    соціальні заходи 22%</t>
  </si>
  <si>
    <t>5</t>
  </si>
  <si>
    <t xml:space="preserve">Інші  витрати </t>
  </si>
  <si>
    <t xml:space="preserve">Всього планові витрати на заробітну плату з відрахуван-нями на соціальні заходи на рік </t>
  </si>
  <si>
    <t xml:space="preserve">Загальновиробничі матеріальні витрати для виробництва , транспортування та постачання теплової енергії </t>
  </si>
  <si>
    <t xml:space="preserve">Виробнича собівартість </t>
  </si>
  <si>
    <t>Грн.</t>
  </si>
  <si>
    <t>Прибуток  2%</t>
  </si>
  <si>
    <t xml:space="preserve"> Загальна вартість теплової  енергії  </t>
  </si>
  <si>
    <t>Плановий обсяг реалізації теплової енергії споживачам  на рік</t>
  </si>
  <si>
    <t xml:space="preserve">Гкал. / рік  </t>
  </si>
  <si>
    <t>х</t>
  </si>
  <si>
    <t xml:space="preserve">Планова опалювальна площа споживачів в місяць на протязі  планового року  </t>
  </si>
  <si>
    <t>м2</t>
  </si>
  <si>
    <t>Двоставковий тариф на теплову енергію (без ПДВ):</t>
  </si>
  <si>
    <t xml:space="preserve">плата за одиницю  теплової енергії нараховується в опалювальний період  за показниками вузлів обліку теплової енергії за 1Гкал </t>
  </si>
  <si>
    <t>грн.</t>
  </si>
  <si>
    <t xml:space="preserve">абонентська плата за 1 Гкал/год теплового навантаження </t>
  </si>
  <si>
    <t xml:space="preserve">  або абоненська плата за 1 м² опалюваної площі</t>
  </si>
  <si>
    <t>Податок на додану вартість  за одиницю  теплової енергії за 1Гкал</t>
  </si>
  <si>
    <t xml:space="preserve">Податок на додану вартість абонентська плата за 1 Гкал/год теплового навантаження </t>
  </si>
  <si>
    <t>Податок на додану вартість абоненська плата за 1 м² опалюваної площі</t>
  </si>
  <si>
    <t>Двоставковий тариф на теплову енергію (з ПДВ):</t>
  </si>
  <si>
    <t>Перший заступник міського голови з питань діяльності виконавчих органів</t>
  </si>
  <si>
    <t xml:space="preserve">                Наталія РУБЕЛЬ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</si>
</sst>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00000000000"/>
    <numFmt numFmtId="169" formatCode="0.000E+00"/>
  </numFmts>
  <fonts count="14" x14ac:knownFonts="1">
    <font>
      <sz val="10"/>
      <color theme="1"/>
      <name val="Arial"/>
    </font>
    <font>
      <sz val="10"/>
      <name val="Arial"/>
    </font>
    <font>
      <sz val="10"/>
      <name val="Times New Roman"/>
    </font>
    <font>
      <b/>
      <sz val="12"/>
      <name val="Times New Roman"/>
    </font>
    <font>
      <b/>
      <sz val="10"/>
      <name val="Arial"/>
    </font>
    <font>
      <sz val="12"/>
      <name val="Arial"/>
    </font>
    <font>
      <sz val="11"/>
      <name val="Times New Roman"/>
    </font>
    <font>
      <b/>
      <sz val="11"/>
      <name val="Times New Roman"/>
    </font>
    <font>
      <b/>
      <sz val="9"/>
      <name val="Times New Roman"/>
    </font>
    <font>
      <sz val="12"/>
      <name val="Times New Roman"/>
    </font>
    <font>
      <sz val="9"/>
      <name val="Times New Roman"/>
    </font>
    <font>
      <i/>
      <sz val="10"/>
      <name val="Arial"/>
    </font>
    <font>
      <b/>
      <sz val="10"/>
      <name val="Times New Roman"/>
    </font>
    <font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7" fillId="2" borderId="2" xfId="0" applyNumberFormat="1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2" fontId="7" fillId="0" borderId="2" xfId="0" applyNumberFormat="1" applyFont="1" applyBorder="1"/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/>
    <xf numFmtId="0" fontId="6" fillId="0" borderId="2" xfId="0" applyFont="1" applyBorder="1"/>
    <xf numFmtId="2" fontId="7" fillId="2" borderId="2" xfId="0" applyNumberFormat="1" applyFont="1" applyFill="1" applyBorder="1"/>
    <xf numFmtId="2" fontId="0" fillId="0" borderId="2" xfId="0" applyNumberFormat="1" applyBorder="1"/>
    <xf numFmtId="2" fontId="6" fillId="2" borderId="2" xfId="0" applyNumberFormat="1" applyFont="1" applyFill="1" applyBorder="1"/>
    <xf numFmtId="0" fontId="6" fillId="0" borderId="2" xfId="0" applyFont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0" xfId="0" applyFont="1"/>
    <xf numFmtId="4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7" fillId="2" borderId="2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2" fontId="7" fillId="2" borderId="2" xfId="0" applyNumberFormat="1" applyFont="1" applyFill="1" applyBorder="1" applyAlignment="1">
      <alignment vertical="center"/>
    </xf>
    <xf numFmtId="2" fontId="3" fillId="2" borderId="2" xfId="0" applyNumberFormat="1" applyFont="1" applyFill="1" applyBorder="1"/>
    <xf numFmtId="2" fontId="3" fillId="0" borderId="2" xfId="0" applyNumberFormat="1" applyFont="1" applyBorder="1"/>
    <xf numFmtId="2" fontId="7" fillId="0" borderId="2" xfId="0" applyNumberFormat="1" applyFont="1" applyBorder="1" applyAlignment="1">
      <alignment vertical="center"/>
    </xf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/>
    <xf numFmtId="2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6" fillId="0" borderId="1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="91" workbookViewId="0">
      <selection activeCell="D42" sqref="D42"/>
    </sheetView>
  </sheetViews>
  <sheetFormatPr defaultRowHeight="12.75" customHeight="1" x14ac:dyDescent="0.2"/>
  <cols>
    <col min="1" max="1" width="7.7109375" bestFit="1" customWidth="1"/>
    <col min="2" max="2" width="58.42578125" bestFit="1" customWidth="1"/>
    <col min="3" max="3" width="9.5703125" bestFit="1" customWidth="1"/>
    <col min="4" max="4" width="16" bestFit="1" customWidth="1"/>
    <col min="5" max="8" width="16.42578125" bestFit="1" customWidth="1"/>
    <col min="9" max="9" width="14.85546875" bestFit="1" customWidth="1"/>
    <col min="10" max="10" width="14.42578125" bestFit="1" customWidth="1"/>
    <col min="11" max="11" width="15.85546875" bestFit="1" customWidth="1"/>
    <col min="12" max="12" width="14.5703125" bestFit="1" customWidth="1"/>
  </cols>
  <sheetData>
    <row r="1" spans="1:12" x14ac:dyDescent="0.2">
      <c r="E1" s="1"/>
      <c r="F1" s="1"/>
      <c r="G1" s="1"/>
      <c r="H1" s="1"/>
      <c r="I1" s="1" t="s">
        <v>0</v>
      </c>
    </row>
    <row r="2" spans="1:12" ht="27.75" customHeight="1" x14ac:dyDescent="0.2">
      <c r="E2" s="47" t="s">
        <v>1</v>
      </c>
      <c r="F2" s="47"/>
      <c r="G2" s="47"/>
      <c r="H2" s="47"/>
      <c r="I2" s="48"/>
    </row>
    <row r="3" spans="1:12" ht="15.75" x14ac:dyDescent="0.2">
      <c r="B3" s="2" t="s">
        <v>2</v>
      </c>
    </row>
    <row r="4" spans="1:12" ht="68.25" customHeight="1" x14ac:dyDescent="0.2">
      <c r="B4" s="49" t="s">
        <v>3</v>
      </c>
      <c r="C4" s="50"/>
      <c r="D4" s="50"/>
      <c r="E4" s="50"/>
      <c r="F4" s="50"/>
      <c r="G4" s="50"/>
      <c r="H4" s="50"/>
      <c r="I4" s="50"/>
    </row>
    <row r="5" spans="1:12" x14ac:dyDescent="0.2">
      <c r="E5" s="4"/>
      <c r="F5" s="4"/>
      <c r="G5" s="4"/>
      <c r="H5" s="4"/>
    </row>
    <row r="6" spans="1:12" ht="27" customHeight="1" x14ac:dyDescent="0.2">
      <c r="A6" s="51" t="s">
        <v>4</v>
      </c>
      <c r="B6" s="51" t="s">
        <v>5</v>
      </c>
      <c r="C6" s="55" t="s">
        <v>6</v>
      </c>
      <c r="D6" s="58" t="s">
        <v>7</v>
      </c>
      <c r="E6" s="59"/>
      <c r="F6" s="59"/>
      <c r="G6" s="59"/>
      <c r="H6" s="59"/>
      <c r="I6" s="59"/>
      <c r="J6" s="60"/>
      <c r="K6" s="60"/>
      <c r="L6" s="60"/>
    </row>
    <row r="7" spans="1:12" ht="37.5" customHeight="1" x14ac:dyDescent="0.2">
      <c r="A7" s="52"/>
      <c r="B7" s="53"/>
      <c r="C7" s="56"/>
      <c r="D7" s="61"/>
      <c r="E7" s="61"/>
      <c r="F7" s="61"/>
      <c r="G7" s="61"/>
      <c r="H7" s="61"/>
      <c r="I7" s="61"/>
      <c r="J7" s="60"/>
      <c r="K7" s="60"/>
      <c r="L7" s="60"/>
    </row>
    <row r="8" spans="1:12" ht="12" customHeight="1" x14ac:dyDescent="0.2">
      <c r="A8" s="52"/>
      <c r="B8" s="53"/>
      <c r="C8" s="56"/>
      <c r="D8" s="51" t="s">
        <v>8</v>
      </c>
      <c r="E8" s="58" t="s">
        <v>9</v>
      </c>
      <c r="F8" s="58"/>
      <c r="G8" s="58"/>
      <c r="H8" s="58"/>
      <c r="I8" s="59"/>
      <c r="J8" s="60"/>
      <c r="K8" s="60"/>
      <c r="L8" s="60"/>
    </row>
    <row r="9" spans="1:12" ht="43.5" customHeight="1" x14ac:dyDescent="0.2">
      <c r="A9" s="53"/>
      <c r="B9" s="53"/>
      <c r="C9" s="56"/>
      <c r="D9" s="52"/>
      <c r="E9" s="58" t="s">
        <v>10</v>
      </c>
      <c r="F9" s="58"/>
      <c r="G9" s="63"/>
      <c r="H9" s="63"/>
      <c r="I9" s="58" t="s">
        <v>11</v>
      </c>
      <c r="J9" s="64"/>
      <c r="K9" s="64"/>
      <c r="L9" s="64"/>
    </row>
    <row r="10" spans="1:12" ht="43.5" customHeight="1" x14ac:dyDescent="0.25">
      <c r="A10" s="54"/>
      <c r="B10" s="54"/>
      <c r="C10" s="57"/>
      <c r="D10" s="62"/>
      <c r="E10" s="6" t="s">
        <v>12</v>
      </c>
      <c r="F10" s="5" t="s">
        <v>13</v>
      </c>
      <c r="G10" s="7" t="s">
        <v>14</v>
      </c>
      <c r="H10" s="7" t="s">
        <v>15</v>
      </c>
      <c r="I10" s="5" t="s">
        <v>12</v>
      </c>
      <c r="J10" s="5" t="s">
        <v>16</v>
      </c>
      <c r="K10" s="7" t="s">
        <v>17</v>
      </c>
      <c r="L10" s="7" t="s">
        <v>18</v>
      </c>
    </row>
    <row r="11" spans="1:12" ht="15" x14ac:dyDescent="0.2">
      <c r="A11" s="8" t="s">
        <v>19</v>
      </c>
      <c r="B11" s="9" t="s">
        <v>20</v>
      </c>
      <c r="C11" s="10" t="s">
        <v>21</v>
      </c>
      <c r="D11" s="11">
        <f>D12+D13+D14+D15+D16</f>
        <v>7920106.580000001</v>
      </c>
      <c r="E11" s="9"/>
      <c r="F11" s="9"/>
      <c r="G11" s="9"/>
      <c r="H11" s="9"/>
      <c r="I11" s="12">
        <f t="shared" ref="I11:I15" si="0">D11</f>
        <v>7920106.580000001</v>
      </c>
      <c r="J11" s="13">
        <f t="shared" ref="J11:J16" si="1">I11*96.81%</f>
        <v>7667455.1800980018</v>
      </c>
      <c r="K11" s="13">
        <f t="shared" ref="K11:K16" si="2">I11*1.23%</f>
        <v>97417.310934000008</v>
      </c>
      <c r="L11" s="13">
        <f t="shared" ref="L11:L16" si="3">I11*1.96%</f>
        <v>155234.08896800003</v>
      </c>
    </row>
    <row r="12" spans="1:12" ht="15.75" x14ac:dyDescent="0.25">
      <c r="A12" s="8" t="s">
        <v>22</v>
      </c>
      <c r="B12" s="14" t="s">
        <v>23</v>
      </c>
      <c r="C12" s="15" t="s">
        <v>21</v>
      </c>
      <c r="D12" s="16">
        <v>6759194.0700000003</v>
      </c>
      <c r="E12" s="15"/>
      <c r="F12" s="15"/>
      <c r="G12" s="15"/>
      <c r="H12" s="15"/>
      <c r="I12" s="17">
        <f t="shared" si="0"/>
        <v>6759194.0700000003</v>
      </c>
      <c r="J12" s="17">
        <f t="shared" si="1"/>
        <v>6543575.7791670011</v>
      </c>
      <c r="K12" s="17">
        <f t="shared" si="2"/>
        <v>83138.087060999998</v>
      </c>
      <c r="L12" s="17">
        <f t="shared" si="3"/>
        <v>132480.20377200001</v>
      </c>
    </row>
    <row r="13" spans="1:12" ht="31.5" x14ac:dyDescent="0.25">
      <c r="A13" s="8" t="s">
        <v>24</v>
      </c>
      <c r="B13" s="14" t="s">
        <v>25</v>
      </c>
      <c r="C13" s="15" t="s">
        <v>21</v>
      </c>
      <c r="D13" s="16">
        <v>67588.33</v>
      </c>
      <c r="E13" s="15"/>
      <c r="F13" s="15"/>
      <c r="G13" s="15"/>
      <c r="H13" s="15"/>
      <c r="I13" s="17">
        <f t="shared" si="0"/>
        <v>67588.33</v>
      </c>
      <c r="J13" s="17">
        <f t="shared" si="1"/>
        <v>65432.262273000008</v>
      </c>
      <c r="K13" s="17">
        <f t="shared" si="2"/>
        <v>831.33645899999999</v>
      </c>
      <c r="L13" s="17">
        <f t="shared" si="3"/>
        <v>1324.731268</v>
      </c>
    </row>
    <row r="14" spans="1:12" ht="31.5" x14ac:dyDescent="0.25">
      <c r="A14" s="8" t="s">
        <v>26</v>
      </c>
      <c r="B14" s="14" t="s">
        <v>27</v>
      </c>
      <c r="C14" s="15" t="s">
        <v>21</v>
      </c>
      <c r="D14" s="16">
        <v>870983.61</v>
      </c>
      <c r="E14" s="15"/>
      <c r="F14" s="15"/>
      <c r="G14" s="15"/>
      <c r="H14" s="15"/>
      <c r="I14" s="17">
        <f t="shared" si="0"/>
        <v>870983.61</v>
      </c>
      <c r="J14" s="17">
        <f t="shared" si="1"/>
        <v>843199.23284100008</v>
      </c>
      <c r="K14" s="17">
        <f t="shared" si="2"/>
        <v>10713.098403</v>
      </c>
      <c r="L14" s="17">
        <f t="shared" si="3"/>
        <v>17071.278756</v>
      </c>
    </row>
    <row r="15" spans="1:12" ht="31.5" x14ac:dyDescent="0.25">
      <c r="A15" s="8" t="s">
        <v>28</v>
      </c>
      <c r="B15" s="14" t="s">
        <v>29</v>
      </c>
      <c r="C15" s="15" t="s">
        <v>21</v>
      </c>
      <c r="D15" s="16">
        <v>217340.57</v>
      </c>
      <c r="E15" s="15"/>
      <c r="F15" s="15"/>
      <c r="G15" s="15"/>
      <c r="H15" s="15"/>
      <c r="I15" s="17">
        <f t="shared" si="0"/>
        <v>217340.57</v>
      </c>
      <c r="J15" s="17">
        <f t="shared" si="1"/>
        <v>210407.40581700002</v>
      </c>
      <c r="K15" s="17">
        <f t="shared" si="2"/>
        <v>2673.2890110000003</v>
      </c>
      <c r="L15" s="17">
        <f t="shared" si="3"/>
        <v>4259.875172</v>
      </c>
    </row>
    <row r="16" spans="1:12" ht="15.75" x14ac:dyDescent="0.25">
      <c r="A16" s="8" t="s">
        <v>30</v>
      </c>
      <c r="B16" s="14" t="s">
        <v>31</v>
      </c>
      <c r="C16" s="15" t="s">
        <v>21</v>
      </c>
      <c r="D16" s="16">
        <f>E16+I16</f>
        <v>5000</v>
      </c>
      <c r="E16" s="15"/>
      <c r="F16" s="15"/>
      <c r="G16" s="15"/>
      <c r="H16" s="15"/>
      <c r="I16" s="18">
        <v>5000</v>
      </c>
      <c r="J16" s="17">
        <f t="shared" si="1"/>
        <v>4840.5</v>
      </c>
      <c r="K16" s="17">
        <f t="shared" si="2"/>
        <v>61.5</v>
      </c>
      <c r="L16" s="17">
        <f t="shared" si="3"/>
        <v>98</v>
      </c>
    </row>
    <row r="17" spans="1:12" ht="15.75" x14ac:dyDescent="0.25">
      <c r="A17" s="8" t="s">
        <v>32</v>
      </c>
      <c r="B17" s="5" t="s">
        <v>33</v>
      </c>
      <c r="C17" s="15" t="s">
        <v>21</v>
      </c>
      <c r="D17" s="11">
        <f>D18+D19</f>
        <v>1084392.1200000001</v>
      </c>
      <c r="E17" s="19">
        <f t="shared" ref="E17:E28" si="4">D17</f>
        <v>1084392.1200000001</v>
      </c>
      <c r="F17" s="19">
        <f t="shared" ref="F17:F25" si="5">E17*96.81%</f>
        <v>1049800.0113720002</v>
      </c>
      <c r="G17" s="19">
        <f t="shared" ref="G17:G25" si="6">E17*1.23%</f>
        <v>13338.023076000001</v>
      </c>
      <c r="H17" s="19">
        <f t="shared" ref="H17:H25" si="7">E17*1.96%</f>
        <v>21254.085552</v>
      </c>
      <c r="I17" s="18"/>
      <c r="J17" s="20"/>
      <c r="K17" s="20"/>
      <c r="L17" s="20"/>
    </row>
    <row r="18" spans="1:12" ht="15.75" x14ac:dyDescent="0.25">
      <c r="A18" s="8" t="s">
        <v>34</v>
      </c>
      <c r="B18" s="14" t="s">
        <v>35</v>
      </c>
      <c r="C18" s="15" t="s">
        <v>21</v>
      </c>
      <c r="D18" s="16">
        <v>888846</v>
      </c>
      <c r="E18" s="21">
        <f t="shared" si="4"/>
        <v>888846</v>
      </c>
      <c r="F18" s="21">
        <f t="shared" si="5"/>
        <v>860491.81260000006</v>
      </c>
      <c r="G18" s="21">
        <f t="shared" si="6"/>
        <v>10932.8058</v>
      </c>
      <c r="H18" s="21">
        <f t="shared" si="7"/>
        <v>17421.381600000001</v>
      </c>
      <c r="I18" s="15"/>
      <c r="J18" s="20"/>
      <c r="K18" s="20"/>
      <c r="L18" s="20"/>
    </row>
    <row r="19" spans="1:12" ht="15.75" x14ac:dyDescent="0.25">
      <c r="A19" s="8" t="s">
        <v>36</v>
      </c>
      <c r="B19" s="14" t="s">
        <v>37</v>
      </c>
      <c r="C19" s="15" t="s">
        <v>21</v>
      </c>
      <c r="D19" s="16">
        <v>195546.12</v>
      </c>
      <c r="E19" s="21">
        <f t="shared" si="4"/>
        <v>195546.12</v>
      </c>
      <c r="F19" s="21">
        <f t="shared" si="5"/>
        <v>189308.198772</v>
      </c>
      <c r="G19" s="21">
        <f t="shared" si="6"/>
        <v>2405.2172759999999</v>
      </c>
      <c r="H19" s="21">
        <f t="shared" si="7"/>
        <v>3832.7039519999998</v>
      </c>
      <c r="I19" s="15"/>
      <c r="J19" s="20"/>
      <c r="K19" s="20"/>
      <c r="L19" s="20"/>
    </row>
    <row r="20" spans="1:12" ht="15.75" x14ac:dyDescent="0.2">
      <c r="A20" s="22">
        <v>3</v>
      </c>
      <c r="B20" s="5" t="s">
        <v>38</v>
      </c>
      <c r="C20" s="10" t="s">
        <v>21</v>
      </c>
      <c r="D20" s="11">
        <f>D21+D22</f>
        <v>943048.4800000001</v>
      </c>
      <c r="E20" s="11">
        <f t="shared" si="4"/>
        <v>943048.4800000001</v>
      </c>
      <c r="F20" s="19">
        <f t="shared" si="5"/>
        <v>912965.23348800011</v>
      </c>
      <c r="G20" s="19">
        <f t="shared" si="6"/>
        <v>11599.496304000002</v>
      </c>
      <c r="H20" s="19">
        <f t="shared" si="7"/>
        <v>18483.750208000001</v>
      </c>
      <c r="I20" s="9"/>
      <c r="J20" s="20"/>
      <c r="K20" s="20"/>
      <c r="L20" s="20"/>
    </row>
    <row r="21" spans="1:12" ht="15.75" x14ac:dyDescent="0.25">
      <c r="A21" s="8" t="s">
        <v>39</v>
      </c>
      <c r="B21" s="14" t="s">
        <v>35</v>
      </c>
      <c r="C21" s="15" t="s">
        <v>21</v>
      </c>
      <c r="D21" s="16">
        <v>772990.56</v>
      </c>
      <c r="E21" s="21">
        <f t="shared" si="4"/>
        <v>772990.56</v>
      </c>
      <c r="F21" s="21">
        <f t="shared" si="5"/>
        <v>748332.16113600007</v>
      </c>
      <c r="G21" s="21">
        <f t="shared" si="6"/>
        <v>9507.7838879999999</v>
      </c>
      <c r="H21" s="21">
        <f t="shared" si="7"/>
        <v>15150.614976000001</v>
      </c>
      <c r="I21" s="15"/>
      <c r="J21" s="20"/>
      <c r="K21" s="20"/>
      <c r="L21" s="20"/>
    </row>
    <row r="22" spans="1:12" ht="15.75" x14ac:dyDescent="0.25">
      <c r="A22" s="8" t="s">
        <v>40</v>
      </c>
      <c r="B22" s="14" t="s">
        <v>37</v>
      </c>
      <c r="C22" s="15" t="s">
        <v>21</v>
      </c>
      <c r="D22" s="16">
        <v>170057.92</v>
      </c>
      <c r="E22" s="21">
        <f t="shared" si="4"/>
        <v>170057.92</v>
      </c>
      <c r="F22" s="21">
        <f t="shared" si="5"/>
        <v>164633.07235200002</v>
      </c>
      <c r="G22" s="21">
        <f t="shared" si="6"/>
        <v>2091.7124160000003</v>
      </c>
      <c r="H22" s="21">
        <f t="shared" si="7"/>
        <v>3333.1352320000001</v>
      </c>
      <c r="I22" s="15"/>
      <c r="J22" s="20"/>
      <c r="K22" s="20"/>
      <c r="L22" s="20"/>
    </row>
    <row r="23" spans="1:12" ht="31.5" x14ac:dyDescent="0.2">
      <c r="A23" s="22">
        <v>4</v>
      </c>
      <c r="B23" s="5" t="s">
        <v>41</v>
      </c>
      <c r="C23" s="15" t="s">
        <v>21</v>
      </c>
      <c r="D23" s="23">
        <f>D24+D25</f>
        <v>1847571.1232</v>
      </c>
      <c r="E23" s="23">
        <f t="shared" si="4"/>
        <v>1847571.1232</v>
      </c>
      <c r="F23" s="19">
        <f t="shared" si="5"/>
        <v>1788633.6043699202</v>
      </c>
      <c r="G23" s="19">
        <f t="shared" si="6"/>
        <v>22725.124815359999</v>
      </c>
      <c r="H23" s="19">
        <f t="shared" si="7"/>
        <v>36212.394014719997</v>
      </c>
      <c r="I23" s="5"/>
      <c r="J23" s="20"/>
      <c r="K23" s="20"/>
      <c r="L23" s="20"/>
    </row>
    <row r="24" spans="1:12" ht="15.75" x14ac:dyDescent="0.25">
      <c r="A24" s="8" t="s">
        <v>42</v>
      </c>
      <c r="B24" s="14" t="s">
        <v>35</v>
      </c>
      <c r="C24" s="15" t="s">
        <v>21</v>
      </c>
      <c r="D24" s="16">
        <v>1514402.56</v>
      </c>
      <c r="E24" s="21">
        <f t="shared" si="4"/>
        <v>1514402.56</v>
      </c>
      <c r="F24" s="21">
        <f t="shared" si="5"/>
        <v>1466093.1183360002</v>
      </c>
      <c r="G24" s="21">
        <f t="shared" si="6"/>
        <v>18627.151488</v>
      </c>
      <c r="H24" s="21">
        <f t="shared" si="7"/>
        <v>29682.290175999999</v>
      </c>
      <c r="I24" s="14"/>
      <c r="J24" s="20"/>
      <c r="K24" s="20"/>
      <c r="L24" s="20"/>
    </row>
    <row r="25" spans="1:12" ht="15.75" x14ac:dyDescent="0.25">
      <c r="A25" s="8" t="s">
        <v>43</v>
      </c>
      <c r="B25" s="14" t="s">
        <v>44</v>
      </c>
      <c r="C25" s="15" t="s">
        <v>21</v>
      </c>
      <c r="D25" s="16">
        <f>D24*22%</f>
        <v>333168.56320000003</v>
      </c>
      <c r="E25" s="21">
        <f t="shared" si="4"/>
        <v>333168.56320000003</v>
      </c>
      <c r="F25" s="21">
        <f t="shared" si="5"/>
        <v>322540.48603392008</v>
      </c>
      <c r="G25" s="21">
        <f t="shared" si="6"/>
        <v>4097.9733273600004</v>
      </c>
      <c r="H25" s="21">
        <f t="shared" si="7"/>
        <v>6530.1038387200006</v>
      </c>
      <c r="I25" s="14"/>
      <c r="J25" s="20"/>
      <c r="K25" s="20"/>
      <c r="L25" s="20"/>
    </row>
    <row r="26" spans="1:12" ht="15.75" x14ac:dyDescent="0.2">
      <c r="A26" s="8" t="s">
        <v>45</v>
      </c>
      <c r="B26" s="5" t="s">
        <v>46</v>
      </c>
      <c r="C26" s="10" t="s">
        <v>21</v>
      </c>
      <c r="D26" s="12"/>
      <c r="E26" s="13"/>
      <c r="F26" s="13"/>
      <c r="G26" s="13"/>
      <c r="H26" s="13"/>
      <c r="I26" s="14"/>
      <c r="J26" s="20"/>
      <c r="K26" s="20"/>
      <c r="L26" s="20"/>
    </row>
    <row r="27" spans="1:12" ht="40.5" customHeight="1" x14ac:dyDescent="0.2">
      <c r="A27" s="24">
        <v>6</v>
      </c>
      <c r="B27" s="9" t="s">
        <v>47</v>
      </c>
      <c r="C27" s="10"/>
      <c r="D27" s="11">
        <f>D23+D20+D17</f>
        <v>3875011.7232000004</v>
      </c>
      <c r="E27" s="11">
        <f t="shared" si="4"/>
        <v>3875011.7232000004</v>
      </c>
      <c r="F27" s="11">
        <f>F17+F20+F23+F26</f>
        <v>3751398.8492299207</v>
      </c>
      <c r="G27" s="11">
        <f>G17+G20+G23+G26</f>
        <v>47662.644195360001</v>
      </c>
      <c r="H27" s="11">
        <f>H17+H20+H23+H26</f>
        <v>75950.229774720006</v>
      </c>
      <c r="I27" s="12"/>
      <c r="J27" s="20"/>
      <c r="K27" s="20"/>
      <c r="L27" s="20"/>
    </row>
    <row r="28" spans="1:12" s="3" customFormat="1" ht="42.75" x14ac:dyDescent="0.2">
      <c r="A28" s="22">
        <v>7</v>
      </c>
      <c r="B28" s="9" t="s">
        <v>48</v>
      </c>
      <c r="C28" s="10" t="s">
        <v>21</v>
      </c>
      <c r="D28" s="19">
        <v>583505.56000000006</v>
      </c>
      <c r="E28" s="13">
        <f t="shared" si="4"/>
        <v>583505.56000000006</v>
      </c>
      <c r="F28" s="13">
        <f>E28*96.81%</f>
        <v>564891.73263600015</v>
      </c>
      <c r="G28" s="13">
        <f>E28*1.23%</f>
        <v>7177.1183880000008</v>
      </c>
      <c r="H28" s="13">
        <f>E28*1.96%</f>
        <v>11436.708976</v>
      </c>
      <c r="I28" s="14"/>
      <c r="J28" s="20"/>
      <c r="K28" s="20"/>
      <c r="L28" s="20"/>
    </row>
    <row r="29" spans="1:12" s="25" customFormat="1" ht="15.75" x14ac:dyDescent="0.2">
      <c r="A29" s="24">
        <v>8</v>
      </c>
      <c r="B29" s="5" t="s">
        <v>49</v>
      </c>
      <c r="C29" s="10" t="s">
        <v>50</v>
      </c>
      <c r="D29" s="11">
        <f>D11+D27+D28</f>
        <v>12378623.863200001</v>
      </c>
      <c r="E29" s="12">
        <f>E27+E28</f>
        <v>4458517.2832000004</v>
      </c>
      <c r="F29" s="12">
        <f>F11+F27+F28</f>
        <v>4316290.5818659207</v>
      </c>
      <c r="G29" s="12">
        <f>G11+G27+G28</f>
        <v>54839.762583360003</v>
      </c>
      <c r="H29" s="12">
        <f>H11+H27+H28</f>
        <v>87386.938750720001</v>
      </c>
      <c r="I29" s="12">
        <f>I11</f>
        <v>7920106.580000001</v>
      </c>
      <c r="J29" s="12">
        <f>J11</f>
        <v>7667455.1800980018</v>
      </c>
      <c r="K29" s="12">
        <f>K11</f>
        <v>97417.310934000008</v>
      </c>
      <c r="L29" s="12">
        <f>L11</f>
        <v>155234.08896800003</v>
      </c>
    </row>
    <row r="30" spans="1:12" s="25" customFormat="1" ht="15" x14ac:dyDescent="0.2">
      <c r="A30" s="24">
        <v>9</v>
      </c>
      <c r="B30" s="9" t="s">
        <v>51</v>
      </c>
      <c r="C30" s="10" t="s">
        <v>50</v>
      </c>
      <c r="D30" s="11">
        <f t="shared" ref="D30:L30" si="8">D29*2%</f>
        <v>247572.47726400004</v>
      </c>
      <c r="E30" s="12">
        <f t="shared" si="8"/>
        <v>89170.345664000008</v>
      </c>
      <c r="F30" s="12">
        <f t="shared" si="8"/>
        <v>86325.811637318417</v>
      </c>
      <c r="G30" s="12">
        <f t="shared" si="8"/>
        <v>1096.7952516672001</v>
      </c>
      <c r="H30" s="12">
        <f t="shared" si="8"/>
        <v>1747.7387750144001</v>
      </c>
      <c r="I30" s="26">
        <f t="shared" si="8"/>
        <v>158402.13160000002</v>
      </c>
      <c r="J30" s="26">
        <f t="shared" si="8"/>
        <v>153349.10360196003</v>
      </c>
      <c r="K30" s="26">
        <f t="shared" si="8"/>
        <v>1948.3462186800002</v>
      </c>
      <c r="L30" s="26">
        <f t="shared" si="8"/>
        <v>3104.6817793600007</v>
      </c>
    </row>
    <row r="31" spans="1:12" s="25" customFormat="1" ht="15" x14ac:dyDescent="0.2">
      <c r="A31" s="22">
        <v>10</v>
      </c>
      <c r="B31" s="27" t="s">
        <v>52</v>
      </c>
      <c r="C31" s="10" t="s">
        <v>50</v>
      </c>
      <c r="D31" s="11">
        <f>D29+D30</f>
        <v>12626196.340464002</v>
      </c>
      <c r="E31" s="12">
        <f>E29+E30</f>
        <v>4547687.6288640006</v>
      </c>
      <c r="F31" s="12">
        <f>F29+F30</f>
        <v>4402616.3935032394</v>
      </c>
      <c r="G31" s="12">
        <f>G29+G30</f>
        <v>55936.557835027204</v>
      </c>
      <c r="H31" s="12">
        <f>H29+H30</f>
        <v>89134.677525734398</v>
      </c>
      <c r="I31" s="12">
        <f>SUM(I29:I30)</f>
        <v>8078508.711600001</v>
      </c>
      <c r="J31" s="12">
        <f>SUM(J29:J30)</f>
        <v>7820804.2836999623</v>
      </c>
      <c r="K31" s="12">
        <f>SUM(K29:K30)</f>
        <v>99365.657152680011</v>
      </c>
      <c r="L31" s="12">
        <f>SUM(L29:L30)</f>
        <v>158338.77074736002</v>
      </c>
    </row>
    <row r="32" spans="1:12" ht="31.5" x14ac:dyDescent="0.25">
      <c r="A32" s="28">
        <v>11</v>
      </c>
      <c r="B32" s="5" t="s">
        <v>53</v>
      </c>
      <c r="C32" s="29" t="s">
        <v>54</v>
      </c>
      <c r="D32" s="30" t="s">
        <v>55</v>
      </c>
      <c r="E32" s="31" t="s">
        <v>55</v>
      </c>
      <c r="F32" s="31" t="s">
        <v>55</v>
      </c>
      <c r="G32" s="31" t="s">
        <v>55</v>
      </c>
      <c r="H32" s="31" t="s">
        <v>55</v>
      </c>
      <c r="I32" s="31">
        <v>3080</v>
      </c>
      <c r="J32" s="20"/>
      <c r="K32" s="20"/>
      <c r="L32" s="20"/>
    </row>
    <row r="33" spans="1:12" ht="29.25" x14ac:dyDescent="0.25">
      <c r="A33" s="28">
        <v>12</v>
      </c>
      <c r="B33" s="32" t="s">
        <v>56</v>
      </c>
      <c r="C33" s="29" t="s">
        <v>57</v>
      </c>
      <c r="D33" s="30" t="s">
        <v>55</v>
      </c>
      <c r="E33" s="31">
        <v>36920.81</v>
      </c>
      <c r="F33" s="31" t="s">
        <v>55</v>
      </c>
      <c r="G33" s="31" t="s">
        <v>55</v>
      </c>
      <c r="H33" s="31" t="s">
        <v>55</v>
      </c>
      <c r="I33" s="31" t="s">
        <v>55</v>
      </c>
      <c r="J33" s="31" t="s">
        <v>55</v>
      </c>
      <c r="K33" s="31" t="s">
        <v>55</v>
      </c>
      <c r="L33" s="31" t="s">
        <v>55</v>
      </c>
    </row>
    <row r="34" spans="1:12" ht="15.75" x14ac:dyDescent="0.25">
      <c r="A34" s="65">
        <v>13</v>
      </c>
      <c r="B34" s="33" t="s">
        <v>58</v>
      </c>
      <c r="C34" s="34"/>
      <c r="D34" s="35"/>
      <c r="E34" s="9"/>
      <c r="F34" s="31"/>
      <c r="G34" s="31"/>
      <c r="H34" s="31"/>
      <c r="I34" s="18"/>
      <c r="J34" s="20"/>
      <c r="K34" s="20"/>
      <c r="L34" s="20"/>
    </row>
    <row r="35" spans="1:12" s="3" customFormat="1" ht="47.25" x14ac:dyDescent="0.2">
      <c r="A35" s="66"/>
      <c r="B35" s="33" t="s">
        <v>59</v>
      </c>
      <c r="C35" s="34" t="s">
        <v>60</v>
      </c>
      <c r="D35" s="36">
        <f>I35</f>
        <v>2622.89</v>
      </c>
      <c r="E35" s="9"/>
      <c r="F35" s="31" t="s">
        <v>55</v>
      </c>
      <c r="G35" s="31" t="s">
        <v>55</v>
      </c>
      <c r="H35" s="31" t="s">
        <v>55</v>
      </c>
      <c r="I35" s="13">
        <v>2622.89</v>
      </c>
      <c r="J35" s="13">
        <f>I35*96.81%</f>
        <v>2539.2198090000002</v>
      </c>
      <c r="K35" s="13">
        <f>I35*1.23%</f>
        <v>32.261547</v>
      </c>
      <c r="L35" s="13">
        <f>I35*1.96%</f>
        <v>51.408643999999995</v>
      </c>
    </row>
    <row r="36" spans="1:12" s="3" customFormat="1" ht="31.5" x14ac:dyDescent="0.25">
      <c r="A36" s="66"/>
      <c r="B36" s="33" t="s">
        <v>61</v>
      </c>
      <c r="C36" s="34" t="s">
        <v>60</v>
      </c>
      <c r="D36" s="37">
        <f>((D27+D28)/1.350285)/12</f>
        <v>275159.02711896627</v>
      </c>
      <c r="E36" s="38">
        <f t="shared" ref="E36:E37" si="9">D36</f>
        <v>275159.02711896627</v>
      </c>
      <c r="F36" s="38">
        <f t="shared" ref="F36:F37" si="10">E36*96.81%</f>
        <v>266381.45415387128</v>
      </c>
      <c r="G36" s="38">
        <f t="shared" ref="G36:G37" si="11">E36*1.23%</f>
        <v>3384.456033563285</v>
      </c>
      <c r="H36" s="38">
        <f t="shared" ref="H36:H37" si="12">E36*1.96%</f>
        <v>5393.1169315317384</v>
      </c>
      <c r="I36" s="39"/>
      <c r="J36" s="20"/>
      <c r="K36" s="20"/>
      <c r="L36" s="20"/>
    </row>
    <row r="37" spans="1:12" s="3" customFormat="1" ht="15.75" x14ac:dyDescent="0.2">
      <c r="A37" s="67"/>
      <c r="B37" s="33" t="s">
        <v>62</v>
      </c>
      <c r="C37" s="34" t="s">
        <v>60</v>
      </c>
      <c r="D37" s="36">
        <v>10.26</v>
      </c>
      <c r="E37" s="39">
        <f t="shared" si="9"/>
        <v>10.26</v>
      </c>
      <c r="F37" s="39">
        <f t="shared" si="10"/>
        <v>9.9327060000000014</v>
      </c>
      <c r="G37" s="39">
        <f t="shared" si="11"/>
        <v>0.126198</v>
      </c>
      <c r="H37" s="39">
        <f t="shared" si="12"/>
        <v>0.201096</v>
      </c>
      <c r="I37" s="9"/>
      <c r="J37" s="20"/>
      <c r="K37" s="20"/>
      <c r="L37" s="20"/>
    </row>
    <row r="38" spans="1:12" s="3" customFormat="1" ht="31.5" x14ac:dyDescent="0.2">
      <c r="A38" s="40">
        <v>14</v>
      </c>
      <c r="B38" s="33" t="s">
        <v>63</v>
      </c>
      <c r="C38" s="34"/>
      <c r="D38" s="36">
        <f>D35*20%</f>
        <v>524.57799999999997</v>
      </c>
      <c r="E38" s="39"/>
      <c r="F38" s="39"/>
      <c r="G38" s="39"/>
      <c r="H38" s="39"/>
      <c r="I38" s="12">
        <f>I35*20%</f>
        <v>524.57799999999997</v>
      </c>
      <c r="J38" s="12">
        <f>J35*20%</f>
        <v>507.84396180000005</v>
      </c>
      <c r="K38" s="12">
        <f>K35*20%</f>
        <v>6.4523094000000007</v>
      </c>
      <c r="L38" s="12">
        <f>L35*20%</f>
        <v>10.2817288</v>
      </c>
    </row>
    <row r="39" spans="1:12" s="3" customFormat="1" ht="28.5" x14ac:dyDescent="0.2">
      <c r="A39" s="40">
        <v>15</v>
      </c>
      <c r="B39" s="41" t="s">
        <v>64</v>
      </c>
      <c r="C39" s="34" t="s">
        <v>60</v>
      </c>
      <c r="D39" s="36">
        <f>D36*0.2</f>
        <v>55031.805423793259</v>
      </c>
      <c r="E39" s="39">
        <f t="shared" ref="E39:J40" si="13">E36*20%</f>
        <v>55031.805423793259</v>
      </c>
      <c r="F39" s="39">
        <f t="shared" si="13"/>
        <v>53276.290830774262</v>
      </c>
      <c r="G39" s="39">
        <f t="shared" si="13"/>
        <v>676.89120671265709</v>
      </c>
      <c r="H39" s="39">
        <f t="shared" si="13"/>
        <v>1078.6233863063478</v>
      </c>
      <c r="I39" s="39">
        <f t="shared" si="13"/>
        <v>0</v>
      </c>
      <c r="J39" s="39">
        <f t="shared" si="13"/>
        <v>0</v>
      </c>
      <c r="K39" s="20"/>
      <c r="L39" s="20"/>
    </row>
    <row r="40" spans="1:12" s="3" customFormat="1" ht="28.5" x14ac:dyDescent="0.2">
      <c r="A40" s="40">
        <v>16</v>
      </c>
      <c r="B40" s="41" t="s">
        <v>65</v>
      </c>
      <c r="C40" s="34"/>
      <c r="D40" s="36">
        <f>D37*20%</f>
        <v>2.052</v>
      </c>
      <c r="E40" s="39">
        <f t="shared" si="13"/>
        <v>2.052</v>
      </c>
      <c r="F40" s="39">
        <f>F37*20%</f>
        <v>1.9865412000000005</v>
      </c>
      <c r="G40" s="39">
        <f t="shared" ref="G40:L40" si="14">G37*20%</f>
        <v>2.5239600000000001E-2</v>
      </c>
      <c r="H40" s="39">
        <f t="shared" si="14"/>
        <v>4.0219200000000004E-2</v>
      </c>
      <c r="I40" s="39">
        <f t="shared" si="14"/>
        <v>0</v>
      </c>
      <c r="J40" s="39">
        <f t="shared" si="14"/>
        <v>0</v>
      </c>
      <c r="K40" s="39">
        <f t="shared" si="14"/>
        <v>0</v>
      </c>
      <c r="L40" s="39">
        <f t="shared" si="14"/>
        <v>0</v>
      </c>
    </row>
    <row r="41" spans="1:12" s="3" customFormat="1" ht="15.75" x14ac:dyDescent="0.2">
      <c r="A41" s="68">
        <v>17</v>
      </c>
      <c r="B41" s="33" t="s">
        <v>66</v>
      </c>
      <c r="C41" s="34" t="s">
        <v>60</v>
      </c>
      <c r="D41" s="36"/>
      <c r="E41" s="39"/>
      <c r="F41" s="39"/>
      <c r="G41" s="39"/>
      <c r="H41" s="39"/>
      <c r="I41" s="9"/>
      <c r="J41" s="20"/>
      <c r="K41" s="20"/>
      <c r="L41" s="20"/>
    </row>
    <row r="42" spans="1:12" s="3" customFormat="1" ht="47.25" x14ac:dyDescent="0.2">
      <c r="A42" s="68"/>
      <c r="B42" s="33" t="s">
        <v>59</v>
      </c>
      <c r="C42" s="34" t="s">
        <v>60</v>
      </c>
      <c r="D42" s="36">
        <f t="shared" ref="D42:D44" si="15">D35+D38</f>
        <v>3147.4679999999998</v>
      </c>
      <c r="E42" s="39">
        <f t="shared" ref="E42:L44" si="16">E35+E38</f>
        <v>0</v>
      </c>
      <c r="F42" s="31" t="s">
        <v>55</v>
      </c>
      <c r="G42" s="31" t="s">
        <v>55</v>
      </c>
      <c r="H42" s="31" t="s">
        <v>55</v>
      </c>
      <c r="I42" s="39">
        <f t="shared" si="16"/>
        <v>3147.4679999999998</v>
      </c>
      <c r="J42" s="39">
        <f t="shared" si="16"/>
        <v>3047.0637708000004</v>
      </c>
      <c r="K42" s="39">
        <f t="shared" si="16"/>
        <v>38.713856399999997</v>
      </c>
      <c r="L42" s="39">
        <f t="shared" si="16"/>
        <v>61.690372799999992</v>
      </c>
    </row>
    <row r="43" spans="1:12" s="3" customFormat="1" ht="31.5" x14ac:dyDescent="0.2">
      <c r="A43" s="68"/>
      <c r="B43" s="33" t="s">
        <v>61</v>
      </c>
      <c r="C43" s="34" t="s">
        <v>60</v>
      </c>
      <c r="D43" s="36">
        <f t="shared" si="15"/>
        <v>330190.83254275954</v>
      </c>
      <c r="E43" s="39">
        <f t="shared" si="16"/>
        <v>330190.83254275954</v>
      </c>
      <c r="F43" s="39">
        <f t="shared" si="16"/>
        <v>319657.74498464551</v>
      </c>
      <c r="G43" s="39">
        <f t="shared" si="16"/>
        <v>4061.3472402759421</v>
      </c>
      <c r="H43" s="39">
        <f t="shared" si="16"/>
        <v>6471.7403178380864</v>
      </c>
      <c r="I43" s="39">
        <f t="shared" si="16"/>
        <v>0</v>
      </c>
      <c r="J43" s="39">
        <f t="shared" si="16"/>
        <v>0</v>
      </c>
      <c r="K43" s="39">
        <f t="shared" si="16"/>
        <v>0</v>
      </c>
      <c r="L43" s="39">
        <f t="shared" si="16"/>
        <v>0</v>
      </c>
    </row>
    <row r="44" spans="1:12" s="3" customFormat="1" ht="15.75" x14ac:dyDescent="0.2">
      <c r="A44" s="68"/>
      <c r="B44" s="33" t="s">
        <v>62</v>
      </c>
      <c r="C44" s="34" t="s">
        <v>60</v>
      </c>
      <c r="D44" s="19">
        <f t="shared" si="15"/>
        <v>12.311999999999999</v>
      </c>
      <c r="E44" s="13">
        <f t="shared" si="16"/>
        <v>12.311999999999999</v>
      </c>
      <c r="F44" s="13">
        <f t="shared" si="16"/>
        <v>11.919247200000001</v>
      </c>
      <c r="G44" s="13">
        <f t="shared" si="16"/>
        <v>0.15143760000000001</v>
      </c>
      <c r="H44" s="13">
        <f t="shared" si="16"/>
        <v>0.24131520000000001</v>
      </c>
      <c r="I44" s="13">
        <f t="shared" si="16"/>
        <v>0</v>
      </c>
      <c r="J44" s="13">
        <f t="shared" si="16"/>
        <v>0</v>
      </c>
      <c r="K44" s="13">
        <f t="shared" si="16"/>
        <v>0</v>
      </c>
      <c r="L44" s="13">
        <f t="shared" si="16"/>
        <v>0</v>
      </c>
    </row>
    <row r="45" spans="1:12" s="3" customFormat="1" x14ac:dyDescent="0.2"/>
    <row r="48" spans="1:12" ht="37.5" x14ac:dyDescent="0.3">
      <c r="B48" s="42" t="s">
        <v>67</v>
      </c>
      <c r="E48" s="43" t="s">
        <v>68</v>
      </c>
    </row>
    <row r="57" spans="2:6" x14ac:dyDescent="0.2">
      <c r="D57" s="44"/>
    </row>
    <row r="59" spans="2:6" x14ac:dyDescent="0.2">
      <c r="B59" s="44"/>
    </row>
    <row r="62" spans="2:6" x14ac:dyDescent="0.2">
      <c r="B62" s="45"/>
      <c r="F62" s="46"/>
    </row>
    <row r="68" spans="2:6" x14ac:dyDescent="0.2">
      <c r="B68" s="44"/>
    </row>
    <row r="69" spans="2:6" x14ac:dyDescent="0.2">
      <c r="F69" s="44"/>
    </row>
  </sheetData>
  <mergeCells count="12">
    <mergeCell ref="A34:A37"/>
    <mergeCell ref="A41:A44"/>
    <mergeCell ref="E2:I2"/>
    <mergeCell ref="B4:I4"/>
    <mergeCell ref="A6:A10"/>
    <mergeCell ref="B6:B10"/>
    <mergeCell ref="C6:C10"/>
    <mergeCell ref="D6:L7"/>
    <mergeCell ref="D8:D10"/>
    <mergeCell ref="E8:L8"/>
    <mergeCell ref="E9:H9"/>
    <mergeCell ref="I9:L9"/>
  </mergeCells>
  <pageMargins left="0.748031" right="0.748031" top="0.9842519999999999" bottom="0.9842519999999999" header="0.51181100000000002" footer="0.51181100000000002"/>
  <pageSetup paperSize="9" scale="63" fitToHeight="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тариф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</cp:revision>
  <dcterms:created xsi:type="dcterms:W3CDTF">2023-01-10T08:58:13Z</dcterms:created>
  <dcterms:modified xsi:type="dcterms:W3CDTF">2023-01-10T08:58:13Z</dcterms:modified>
</cp:coreProperties>
</file>